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生物竞赛\2025\联赛通知\第一轮\通知及其附件\"/>
    </mc:Choice>
  </mc:AlternateContent>
  <xr:revisionPtr revIDLastSave="0" documentId="13_ncr:1_{5F7EE835-B4C7-4EA6-90AC-CA75DBF744A1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基本名额+奖励名额③+调剂名额（③-⑥）" sheetId="1" r:id="rId1"/>
    <sheet name="奖励名额①和②+调剂名额（①和②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I16" i="1"/>
  <c r="I21" i="1"/>
  <c r="I24" i="1"/>
  <c r="I27" i="1"/>
  <c r="D15" i="1" l="1"/>
  <c r="I15" i="1" s="1"/>
  <c r="D14" i="1"/>
  <c r="I14" i="1" s="1"/>
  <c r="D18" i="1"/>
  <c r="I18" i="1" s="1"/>
  <c r="D22" i="1"/>
  <c r="I22" i="1" s="1"/>
  <c r="D20" i="1"/>
  <c r="I20" i="1" s="1"/>
  <c r="D6" i="1"/>
  <c r="I6" i="1" s="1"/>
  <c r="D30" i="1"/>
  <c r="I30" i="1" s="1"/>
  <c r="D26" i="1"/>
  <c r="I26" i="1" s="1"/>
  <c r="D19" i="1"/>
  <c r="I19" i="1" s="1"/>
  <c r="D28" i="1"/>
  <c r="I28" i="1" s="1"/>
  <c r="D25" i="1"/>
  <c r="I25" i="1" s="1"/>
  <c r="D23" i="1"/>
  <c r="I23" i="1" s="1"/>
  <c r="D17" i="1"/>
  <c r="I17" i="1" s="1"/>
  <c r="D5" i="1"/>
  <c r="I5" i="1" s="1"/>
  <c r="D29" i="1"/>
  <c r="I29" i="1" s="1"/>
  <c r="D7" i="1"/>
  <c r="I7" i="1" s="1"/>
  <c r="D4" i="1"/>
  <c r="I4" i="1" s="1"/>
  <c r="D12" i="1"/>
  <c r="I12" i="1" s="1"/>
  <c r="D10" i="1"/>
  <c r="I10" i="1" s="1"/>
  <c r="D13" i="1"/>
  <c r="I13" i="1" s="1"/>
  <c r="D9" i="1"/>
  <c r="I9" i="1" s="1"/>
  <c r="D8" i="1"/>
  <c r="I8" i="1" s="1"/>
  <c r="J10" i="2"/>
  <c r="J11" i="2"/>
  <c r="J12" i="2"/>
  <c r="J15" i="2"/>
  <c r="J16" i="2"/>
  <c r="J17" i="2"/>
  <c r="J19" i="2"/>
  <c r="J23" i="2"/>
  <c r="J24" i="2"/>
  <c r="J8" i="2"/>
  <c r="J9" i="2"/>
  <c r="E22" i="2"/>
  <c r="J22" i="2" s="1"/>
  <c r="E21" i="2"/>
  <c r="J21" i="2" s="1"/>
  <c r="E20" i="2"/>
  <c r="J20" i="2" s="1"/>
  <c r="E18" i="2"/>
  <c r="J18" i="2" s="1"/>
  <c r="E13" i="2"/>
  <c r="J13" i="2" s="1"/>
  <c r="E14" i="2"/>
  <c r="J14" i="2" s="1"/>
  <c r="E7" i="2"/>
  <c r="J7" i="2" s="1"/>
  <c r="E6" i="2"/>
  <c r="J6" i="2" s="1"/>
  <c r="E5" i="2"/>
  <c r="J5" i="2" s="1"/>
  <c r="J31" i="1"/>
  <c r="G25" i="2"/>
  <c r="H25" i="2"/>
  <c r="E31" i="1"/>
  <c r="D31" i="1" l="1"/>
  <c r="E25" i="2"/>
  <c r="J25" i="2"/>
</calcChain>
</file>

<file path=xl/sharedStrings.xml><?xml version="1.0" encoding="utf-8"?>
<sst xmlns="http://schemas.openxmlformats.org/spreadsheetml/2006/main" count="104" uniqueCount="92">
  <si>
    <t>片区</t>
  </si>
  <si>
    <t>地市</t>
  </si>
  <si>
    <t>基本名额</t>
  </si>
  <si>
    <t>调剂名额</t>
  </si>
  <si>
    <t>合计</t>
  </si>
  <si>
    <t>合计名额</t>
  </si>
  <si>
    <t>调剂名额④</t>
  </si>
  <si>
    <t>调剂名额⑤</t>
  </si>
  <si>
    <t>调剂名额⑥</t>
  </si>
  <si>
    <r>
      <rPr>
        <sz val="11"/>
        <color theme="1"/>
        <rFont val="等线"/>
        <family val="4"/>
        <charset val="134"/>
      </rPr>
      <t>省直属</t>
    </r>
    <r>
      <rPr>
        <sz val="11"/>
        <color rgb="FFFF0000"/>
        <rFont val="等线"/>
        <family val="4"/>
        <charset val="134"/>
      </rPr>
      <t>*</t>
    </r>
  </si>
  <si>
    <t>珠三角</t>
  </si>
  <si>
    <t>深圳</t>
  </si>
  <si>
    <t>广州</t>
  </si>
  <si>
    <t>东莞</t>
  </si>
  <si>
    <t>佛山市</t>
  </si>
  <si>
    <t>佛山市南海区</t>
  </si>
  <si>
    <t>佛山市三水区</t>
  </si>
  <si>
    <t>佛山市顺德区</t>
  </si>
  <si>
    <t>中山</t>
  </si>
  <si>
    <t>珠海</t>
  </si>
  <si>
    <t>惠州</t>
  </si>
  <si>
    <t>江门</t>
  </si>
  <si>
    <t>肇庆</t>
  </si>
  <si>
    <t>清远</t>
  </si>
  <si>
    <t>粤西</t>
  </si>
  <si>
    <t>云浮</t>
  </si>
  <si>
    <t>阳江</t>
  </si>
  <si>
    <t>湛江</t>
  </si>
  <si>
    <t>茂名</t>
  </si>
  <si>
    <t>粤东</t>
  </si>
  <si>
    <t>潮州</t>
  </si>
  <si>
    <t>梅州</t>
  </si>
  <si>
    <t>汕头</t>
  </si>
  <si>
    <t>揭阳</t>
  </si>
  <si>
    <t>河源</t>
  </si>
  <si>
    <t>粤北</t>
  </si>
  <si>
    <t>韶关</t>
  </si>
  <si>
    <t>分片区</t>
  </si>
  <si>
    <t>学校</t>
  </si>
  <si>
    <t>奖励名额①</t>
  </si>
  <si>
    <t>最终合计名额</t>
  </si>
  <si>
    <t>省队示范学校</t>
  </si>
  <si>
    <t>奖励名额（上一年度全国决赛获奖数据）</t>
  </si>
  <si>
    <t>调剂名额①（作为当年联赛考点）</t>
  </si>
  <si>
    <t>调剂名额②</t>
  </si>
  <si>
    <t>名额</t>
  </si>
  <si>
    <t>备注</t>
  </si>
  <si>
    <t>省直</t>
  </si>
  <si>
    <t>广州大学附属中学</t>
  </si>
  <si>
    <t>广东广雅中学</t>
  </si>
  <si>
    <t>广州市执信中学</t>
  </si>
  <si>
    <t>深圳外国语学校</t>
  </si>
  <si>
    <t>深圳中学</t>
  </si>
  <si>
    <t>佛山市南海区石门中学</t>
  </si>
  <si>
    <t>中山纪念中学</t>
  </si>
  <si>
    <t>省直属</t>
    <phoneticPr fontId="13" type="noConversion"/>
  </si>
  <si>
    <t>省实</t>
    <phoneticPr fontId="13" type="noConversion"/>
  </si>
  <si>
    <t>华附</t>
    <phoneticPr fontId="13" type="noConversion"/>
  </si>
  <si>
    <t>1银</t>
    <phoneticPr fontId="13" type="noConversion"/>
  </si>
  <si>
    <t>2银</t>
    <phoneticPr fontId="13" type="noConversion"/>
  </si>
  <si>
    <t>佛山市</t>
    <phoneticPr fontId="13" type="noConversion"/>
  </si>
  <si>
    <t>佛山市第一中学</t>
  </si>
  <si>
    <t>广州市第六中学</t>
    <phoneticPr fontId="13" type="noConversion"/>
  </si>
  <si>
    <t>粤西</t>
    <phoneticPr fontId="13" type="noConversion"/>
  </si>
  <si>
    <t>茂名</t>
    <phoneticPr fontId="13" type="noConversion"/>
  </si>
  <si>
    <t>中山市华辰实验中学</t>
    <phoneticPr fontId="13" type="noConversion"/>
  </si>
  <si>
    <t>调剂名额③</t>
    <phoneticPr fontId="13" type="noConversion"/>
  </si>
  <si>
    <t>奖励名额③（上一年度联赛国家二等奖数据）</t>
    <phoneticPr fontId="13" type="noConversion"/>
  </si>
  <si>
    <t>佛山市禅城区</t>
    <phoneticPr fontId="13" type="noConversion"/>
  </si>
  <si>
    <t>奖励名额②</t>
    <phoneticPr fontId="13" type="noConversion"/>
  </si>
  <si>
    <t>汕尾</t>
    <phoneticPr fontId="13" type="noConversion"/>
  </si>
  <si>
    <t>2025年全国中学生生物学联赛（广东赛区）名额分配表</t>
    <phoneticPr fontId="13" type="noConversion"/>
  </si>
  <si>
    <t xml:space="preserve"> 2025年全国中学生生物学联赛（广东赛区）名额分配表</t>
    <phoneticPr fontId="13" type="noConversion"/>
  </si>
  <si>
    <r>
      <t>注：</t>
    </r>
    <r>
      <rPr>
        <b/>
        <sz val="11"/>
        <color theme="1"/>
        <rFont val="等线"/>
        <family val="4"/>
        <charset val="134"/>
        <scheme val="minor"/>
      </rPr>
      <t>1）奖励名额</t>
    </r>
    <r>
      <rPr>
        <sz val="11"/>
        <color theme="1"/>
        <rFont val="等线"/>
        <family val="3"/>
        <charset val="134"/>
        <scheme val="minor"/>
      </rPr>
      <t>：① 省队培养示范学校各奖励不超过5个名额。②2</t>
    </r>
    <r>
      <rPr>
        <sz val="11"/>
        <color theme="1"/>
        <rFont val="等线"/>
        <family val="4"/>
        <charset val="134"/>
        <scheme val="minor"/>
      </rPr>
      <t xml:space="preserve">024年度入选省队的，按照全国竞赛获奖情况进行奖励：获得金牌且排名前50名的，每名奖励3个名额，获得金牌且排名为51-150名的，每名奖励2.5个名额，获得银牌的每名奖励2个名额，获得铜牌的每名奖励1.5个名额；未入选省队的，获2024年度全国联赛（广东赛区）一等奖的每名奖励1个名额。
</t>
    </r>
    <r>
      <rPr>
        <b/>
        <sz val="11"/>
        <color theme="1"/>
        <rFont val="等线"/>
        <family val="4"/>
        <charset val="134"/>
        <scheme val="minor"/>
      </rPr>
      <t>2）调剂名额（由省竞赛委员会分配）</t>
    </r>
    <r>
      <rPr>
        <sz val="11"/>
        <color theme="1"/>
        <rFont val="等线"/>
        <family val="4"/>
        <charset val="134"/>
        <scheme val="minor"/>
      </rPr>
      <t xml:space="preserve">
① 作为当年全国联赛（广东赛区）考点的学校将给予总共不超过10人的调剂名额。
② 对当年全国联赛（广东赛区）做出贡献的地级市或学校将视情况给予最高不超过30人的调剂名额。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等线"/>
        <family val="4"/>
        <charset val="134"/>
        <scheme val="minor"/>
      </rPr>
      <t>最终合计名额 = 1）奖励名额① +奖励名额②+ 2）调剂名额①/②</t>
    </r>
    <phoneticPr fontId="13" type="noConversion"/>
  </si>
  <si>
    <t>1集+1金+3银+1铜</t>
    <phoneticPr fontId="13" type="noConversion"/>
  </si>
  <si>
    <t>1金</t>
    <phoneticPr fontId="13" type="noConversion"/>
  </si>
  <si>
    <t>中山市迪茵公学</t>
    <phoneticPr fontId="13" type="noConversion"/>
  </si>
  <si>
    <t>2金+1银</t>
    <phoneticPr fontId="13" type="noConversion"/>
  </si>
  <si>
    <t>4金+3银+1铜</t>
    <phoneticPr fontId="13" type="noConversion"/>
  </si>
  <si>
    <t>3银</t>
    <phoneticPr fontId="13" type="noConversion"/>
  </si>
  <si>
    <t>汕头市潮阳实验学校</t>
    <phoneticPr fontId="13" type="noConversion"/>
  </si>
  <si>
    <t>广州市铁一中学</t>
    <phoneticPr fontId="13" type="noConversion"/>
  </si>
  <si>
    <t>深圳市蛇口育才教育集团育才中学</t>
    <phoneticPr fontId="16" type="noConversion"/>
  </si>
  <si>
    <t>黄广中学</t>
  </si>
  <si>
    <t>清远</t>
    <phoneticPr fontId="13" type="noConversion"/>
  </si>
  <si>
    <t>东莞中学松山湖学校</t>
    <phoneticPr fontId="13" type="noConversion"/>
  </si>
  <si>
    <t>清远市第一中学</t>
    <phoneticPr fontId="13" type="noConversion"/>
  </si>
  <si>
    <t>深圳市福田区红岭中学（红岭教育集团）</t>
    <phoneticPr fontId="16" type="noConversion"/>
  </si>
  <si>
    <t>奖励名额（上一年度联赛国家一等奖数据）</t>
    <phoneticPr fontId="13" type="noConversion"/>
  </si>
  <si>
    <t>省实</t>
  </si>
  <si>
    <t>华附</t>
  </si>
  <si>
    <r>
      <t xml:space="preserve">注：1）*，由省竞赛委员会直接分配；
</t>
    </r>
    <r>
      <rPr>
        <b/>
        <sz val="11"/>
        <color theme="1"/>
        <rFont val="等线"/>
        <family val="4"/>
        <charset val="134"/>
      </rPr>
      <t>2）基本名额：</t>
    </r>
    <r>
      <rPr>
        <sz val="11"/>
        <color theme="1"/>
        <rFont val="等线"/>
        <family val="3"/>
        <charset val="134"/>
      </rPr>
      <t>800人；</t>
    </r>
    <r>
      <rPr>
        <sz val="11"/>
        <color theme="1"/>
        <rFont val="等线"/>
        <family val="4"/>
        <charset val="134"/>
      </rPr>
      <t xml:space="preserve">
</t>
    </r>
    <r>
      <rPr>
        <b/>
        <sz val="11"/>
        <color theme="1"/>
        <rFont val="等线"/>
        <family val="4"/>
        <charset val="134"/>
      </rPr>
      <t>3）奖励名额③</t>
    </r>
    <r>
      <rPr>
        <sz val="11"/>
        <color theme="1"/>
        <rFont val="等线"/>
        <family val="4"/>
        <charset val="134"/>
      </rPr>
      <t xml:space="preserve">：上一年度获得全国联赛（广东赛区）二等奖的每名奖励0.5个名额；
</t>
    </r>
    <r>
      <rPr>
        <b/>
        <sz val="11"/>
        <color theme="1"/>
        <rFont val="等线"/>
        <family val="4"/>
        <charset val="134"/>
      </rPr>
      <t xml:space="preserve">4）调剂名额（③和④，由地市科协/教育局教研室分配或统一向省竞赛委员会申请，调剂名额⑤由省队教练组分配，不限于本校学生；
调剂名额⑥由省竞委会各片区执委会负责人进行分配）：
</t>
    </r>
    <r>
      <rPr>
        <sz val="11"/>
        <color theme="1"/>
        <rFont val="等线"/>
        <family val="4"/>
        <charset val="134"/>
      </rPr>
      <t xml:space="preserve">③ 有以下情况的可申请调剂名额，每个学校不超过2个名额：
A.各地级市中当年有新建学校的；
B.有三年以上（含三年）未参赛的学校；
④ 各地市或学校根据当年考生的需求可适当地申请调剂名额。
⑤ 省队教练组总调剂名额为19名（不限于本校学生，其中，总教练调剂名额为5名，主教练调剂名额各3名，教练调剂名额各2名）。
⑥ 粤东粤西粤北每个片区各5个调剂名额，由省竞委会各片区指定的执委会负责人进行分配。
</t>
    </r>
    <r>
      <rPr>
        <b/>
        <sz val="11"/>
        <color rgb="FFFF0000"/>
        <rFont val="等线"/>
        <family val="4"/>
        <charset val="134"/>
      </rPr>
      <t xml:space="preserve">合计名额 = 2）基本名额 + 3）奖励名额 + 4）调剂名额，合计后不足1人的增至1人。 </t>
    </r>
    <r>
      <rPr>
        <sz val="11"/>
        <color theme="1"/>
        <rFont val="等线"/>
        <family val="4"/>
        <charset val="134"/>
      </rPr>
      <t xml:space="preserve">         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</si>
</sst>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19" x14ac:knownFonts="1">
    <font>
      <sz val="11"/>
      <color theme="1"/>
      <name val="等线"/>
      <charset val="134"/>
      <scheme val="minor"/>
    </font>
    <font>
      <b/>
      <sz val="11"/>
      <color rgb="FFFF0000"/>
      <name val="等线"/>
      <family val="4"/>
      <charset val="134"/>
      <scheme val="minor"/>
    </font>
    <font>
      <b/>
      <sz val="16"/>
      <color theme="1"/>
      <name val="等线"/>
      <family val="4"/>
      <charset val="134"/>
      <scheme val="minor"/>
    </font>
    <font>
      <b/>
      <sz val="11"/>
      <color theme="1"/>
      <name val="等线"/>
      <family val="4"/>
      <charset val="134"/>
      <scheme val="minor"/>
    </font>
    <font>
      <sz val="11"/>
      <name val="等线"/>
      <family val="4"/>
      <charset val="134"/>
      <scheme val="minor"/>
    </font>
    <font>
      <b/>
      <sz val="11"/>
      <name val="等线"/>
      <family val="4"/>
      <charset val="134"/>
      <scheme val="minor"/>
    </font>
    <font>
      <b/>
      <sz val="16"/>
      <color theme="1"/>
      <name val="等线"/>
      <family val="4"/>
      <charset val="134"/>
    </font>
    <font>
      <b/>
      <sz val="11"/>
      <color theme="1"/>
      <name val="等线"/>
      <family val="4"/>
      <charset val="134"/>
    </font>
    <font>
      <sz val="11"/>
      <color theme="1"/>
      <name val="等线"/>
      <family val="4"/>
      <charset val="134"/>
    </font>
    <font>
      <sz val="11"/>
      <name val="等线"/>
      <family val="4"/>
      <charset val="134"/>
    </font>
    <font>
      <b/>
      <sz val="11"/>
      <color rgb="FFFF0000"/>
      <name val="等线"/>
      <family val="4"/>
      <charset val="134"/>
    </font>
    <font>
      <sz val="11"/>
      <color theme="1"/>
      <name val="等线"/>
      <family val="4"/>
      <charset val="134"/>
      <scheme val="minor"/>
    </font>
    <font>
      <sz val="11"/>
      <color rgb="FFFF0000"/>
      <name val="等线"/>
      <family val="4"/>
      <charset val="134"/>
    </font>
    <font>
      <sz val="9"/>
      <name val="等线"/>
      <family val="4"/>
      <charset val="134"/>
      <scheme val="minor"/>
    </font>
    <font>
      <sz val="11"/>
      <color rgb="FFFF0000"/>
      <name val="等线"/>
      <family val="4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176" fontId="1" fillId="0" borderId="0" xfId="0" applyNumberFormat="1" applyFont="1" applyAlignment="1">
      <alignment wrapText="1"/>
    </xf>
    <xf numFmtId="0" fontId="3" fillId="0" borderId="3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76" fontId="14" fillId="0" borderId="3" xfId="0" applyNumberFormat="1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 wrapText="1"/>
    </xf>
    <xf numFmtId="177" fontId="8" fillId="0" borderId="3" xfId="0" applyNumberFormat="1" applyFont="1" applyBorder="1"/>
    <xf numFmtId="177" fontId="10" fillId="0" borderId="3" xfId="0" applyNumberFormat="1" applyFont="1" applyBorder="1" applyAlignment="1">
      <alignment horizontal="right" vertical="center" wrapText="1"/>
    </xf>
    <xf numFmtId="177" fontId="0" fillId="0" borderId="0" xfId="0" applyNumberFormat="1"/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7" fontId="9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horizontal="right"/>
    </xf>
    <xf numFmtId="0" fontId="6" fillId="0" borderId="1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9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177" fontId="10" fillId="0" borderId="2" xfId="0" applyNumberFormat="1" applyFont="1" applyBorder="1" applyAlignment="1">
      <alignment horizontal="center" vertical="center" wrapText="1"/>
    </xf>
    <xf numFmtId="177" fontId="10" fillId="0" borderId="7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2"/>
  <sheetViews>
    <sheetView tabSelected="1" topLeftCell="A13" zoomScale="90" zoomScaleNormal="90" workbookViewId="0">
      <selection activeCell="L1" sqref="L1:M1048576"/>
    </sheetView>
  </sheetViews>
  <sheetFormatPr defaultColWidth="8.83203125" defaultRowHeight="14" x14ac:dyDescent="0.3"/>
  <cols>
    <col min="1" max="1" width="11.6640625" style="38" customWidth="1"/>
    <col min="2" max="2" width="14.5" style="38" customWidth="1"/>
    <col min="3" max="3" width="11" style="39" customWidth="1"/>
    <col min="4" max="4" width="19.33203125" style="39" customWidth="1"/>
    <col min="5" max="5" width="10.83203125" style="39" customWidth="1"/>
    <col min="6" max="6" width="11.1640625" style="39" customWidth="1"/>
    <col min="7" max="7" width="11.33203125" style="39" customWidth="1"/>
    <col min="8" max="8" width="10.83203125" style="39" customWidth="1"/>
    <col min="9" max="9" width="10" style="34" customWidth="1"/>
    <col min="10" max="10" width="10.1640625" style="40" customWidth="1"/>
  </cols>
  <sheetData>
    <row r="1" spans="1:11" ht="32" customHeight="1" x14ac:dyDescent="0.3">
      <c r="A1" s="41" t="s">
        <v>71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20.5" customHeight="1" x14ac:dyDescent="0.3">
      <c r="A2" s="46" t="s">
        <v>0</v>
      </c>
      <c r="B2" s="46" t="s">
        <v>1</v>
      </c>
      <c r="C2" s="58" t="s">
        <v>2</v>
      </c>
      <c r="D2" s="52" t="s">
        <v>67</v>
      </c>
      <c r="E2" s="42" t="s">
        <v>3</v>
      </c>
      <c r="F2" s="43"/>
      <c r="G2" s="43"/>
      <c r="H2" s="44"/>
      <c r="I2" s="54" t="s">
        <v>4</v>
      </c>
      <c r="J2" s="56" t="s">
        <v>5</v>
      </c>
    </row>
    <row r="3" spans="1:11" ht="19.5" customHeight="1" x14ac:dyDescent="0.3">
      <c r="A3" s="47"/>
      <c r="B3" s="47"/>
      <c r="C3" s="58"/>
      <c r="D3" s="53"/>
      <c r="E3" s="29" t="s">
        <v>66</v>
      </c>
      <c r="F3" s="29" t="s">
        <v>6</v>
      </c>
      <c r="G3" s="29" t="s">
        <v>7</v>
      </c>
      <c r="H3" s="29" t="s">
        <v>8</v>
      </c>
      <c r="I3" s="55"/>
      <c r="J3" s="57"/>
    </row>
    <row r="4" spans="1:11" x14ac:dyDescent="0.3">
      <c r="A4" s="48" t="s">
        <v>9</v>
      </c>
      <c r="B4" s="30" t="s">
        <v>56</v>
      </c>
      <c r="C4" s="31">
        <v>16.043755697356428</v>
      </c>
      <c r="D4" s="31">
        <f>4*0.5</f>
        <v>2</v>
      </c>
      <c r="E4" s="31"/>
      <c r="F4" s="31"/>
      <c r="G4" s="31"/>
      <c r="H4" s="31"/>
      <c r="I4" s="32">
        <f>SUM(C4:H4)</f>
        <v>18.043755697356428</v>
      </c>
      <c r="J4" s="33">
        <v>18</v>
      </c>
      <c r="K4" s="34"/>
    </row>
    <row r="5" spans="1:11" x14ac:dyDescent="0.3">
      <c r="A5" s="48"/>
      <c r="B5" s="30" t="s">
        <v>57</v>
      </c>
      <c r="C5" s="31">
        <v>24.06563354603464</v>
      </c>
      <c r="D5" s="31">
        <f>5*0.5</f>
        <v>2.5</v>
      </c>
      <c r="E5" s="31"/>
      <c r="F5" s="31"/>
      <c r="G5" s="31"/>
      <c r="H5" s="31"/>
      <c r="I5" s="32">
        <f t="shared" ref="I5:I30" si="0">SUM(C5:H5)</f>
        <v>26.56563354603464</v>
      </c>
      <c r="J5" s="33">
        <v>27</v>
      </c>
      <c r="K5" s="34"/>
    </row>
    <row r="6" spans="1:11" x14ac:dyDescent="0.3">
      <c r="A6" s="49" t="s">
        <v>10</v>
      </c>
      <c r="B6" s="30" t="s">
        <v>11</v>
      </c>
      <c r="C6" s="31">
        <v>164.08386508659981</v>
      </c>
      <c r="D6" s="31">
        <f>41*0.5</f>
        <v>20.5</v>
      </c>
      <c r="E6" s="31"/>
      <c r="F6" s="31"/>
      <c r="G6" s="31"/>
      <c r="H6" s="31"/>
      <c r="I6" s="32">
        <f t="shared" si="0"/>
        <v>184.58386508659981</v>
      </c>
      <c r="J6" s="33">
        <v>185</v>
      </c>
      <c r="K6" s="34"/>
    </row>
    <row r="7" spans="1:11" x14ac:dyDescent="0.3">
      <c r="A7" s="50"/>
      <c r="B7" s="30" t="s">
        <v>12</v>
      </c>
      <c r="C7" s="31">
        <v>161.16681859617137</v>
      </c>
      <c r="D7" s="31">
        <f>58*0.5</f>
        <v>29</v>
      </c>
      <c r="E7" s="31"/>
      <c r="F7" s="31"/>
      <c r="G7" s="31"/>
      <c r="H7" s="31"/>
      <c r="I7" s="32">
        <f t="shared" si="0"/>
        <v>190.16681859617137</v>
      </c>
      <c r="J7" s="33">
        <v>191</v>
      </c>
      <c r="K7" s="34"/>
    </row>
    <row r="8" spans="1:11" x14ac:dyDescent="0.3">
      <c r="A8" s="50"/>
      <c r="B8" s="30" t="s">
        <v>13</v>
      </c>
      <c r="C8" s="31">
        <v>64.904284412032823</v>
      </c>
      <c r="D8" s="31">
        <f>19*0.5</f>
        <v>9.5</v>
      </c>
      <c r="E8" s="31"/>
      <c r="F8" s="31"/>
      <c r="G8" s="31"/>
      <c r="H8" s="31"/>
      <c r="I8" s="32">
        <f t="shared" si="0"/>
        <v>74.404284412032823</v>
      </c>
      <c r="J8" s="33">
        <v>75</v>
      </c>
      <c r="K8" s="34"/>
    </row>
    <row r="9" spans="1:11" x14ac:dyDescent="0.3">
      <c r="A9" s="50"/>
      <c r="B9" s="30" t="s">
        <v>14</v>
      </c>
      <c r="C9" s="31">
        <v>15.314494074749316</v>
      </c>
      <c r="D9" s="31">
        <f>5*0.5</f>
        <v>2.5</v>
      </c>
      <c r="E9" s="31"/>
      <c r="F9" s="31"/>
      <c r="G9" s="31"/>
      <c r="H9" s="31"/>
      <c r="I9" s="32">
        <f t="shared" si="0"/>
        <v>17.814494074749316</v>
      </c>
      <c r="J9" s="33">
        <v>18</v>
      </c>
      <c r="K9" s="34"/>
    </row>
    <row r="10" spans="1:11" x14ac:dyDescent="0.3">
      <c r="A10" s="50"/>
      <c r="B10" s="30" t="s">
        <v>15</v>
      </c>
      <c r="C10" s="31">
        <v>36.463081130355512</v>
      </c>
      <c r="D10" s="31">
        <f>8*0.5</f>
        <v>4</v>
      </c>
      <c r="E10" s="31"/>
      <c r="F10" s="31"/>
      <c r="G10" s="31"/>
      <c r="H10" s="31"/>
      <c r="I10" s="32">
        <f t="shared" si="0"/>
        <v>40.463081130355512</v>
      </c>
      <c r="J10" s="33">
        <v>41</v>
      </c>
      <c r="K10" s="34"/>
    </row>
    <row r="11" spans="1:11" x14ac:dyDescent="0.3">
      <c r="A11" s="50"/>
      <c r="B11" s="30" t="s">
        <v>16</v>
      </c>
      <c r="C11" s="31">
        <v>3.646308113035551</v>
      </c>
      <c r="D11" s="31"/>
      <c r="E11" s="31"/>
      <c r="F11" s="31"/>
      <c r="G11" s="31"/>
      <c r="H11" s="31"/>
      <c r="I11" s="32">
        <f t="shared" si="0"/>
        <v>3.646308113035551</v>
      </c>
      <c r="J11" s="33">
        <v>4</v>
      </c>
      <c r="K11" s="34"/>
    </row>
    <row r="12" spans="1:11" x14ac:dyDescent="0.3">
      <c r="A12" s="50"/>
      <c r="B12" s="30" t="s">
        <v>17</v>
      </c>
      <c r="C12" s="31">
        <v>8.7511394712853239</v>
      </c>
      <c r="D12" s="31">
        <f>2*0.5</f>
        <v>1</v>
      </c>
      <c r="E12" s="31"/>
      <c r="F12" s="31"/>
      <c r="G12" s="31"/>
      <c r="H12" s="31"/>
      <c r="I12" s="32">
        <f t="shared" si="0"/>
        <v>9.7511394712853239</v>
      </c>
      <c r="J12" s="33">
        <v>10</v>
      </c>
      <c r="K12" s="34"/>
    </row>
    <row r="13" spans="1:11" x14ac:dyDescent="0.3">
      <c r="A13" s="50"/>
      <c r="B13" s="30" t="s">
        <v>68</v>
      </c>
      <c r="C13" s="31">
        <v>12.397447584320876</v>
      </c>
      <c r="D13" s="31">
        <f>1*0.5</f>
        <v>0.5</v>
      </c>
      <c r="E13" s="31"/>
      <c r="F13" s="31"/>
      <c r="G13" s="31"/>
      <c r="H13" s="31"/>
      <c r="I13" s="32">
        <f t="shared" si="0"/>
        <v>12.897447584320876</v>
      </c>
      <c r="J13" s="33">
        <v>13</v>
      </c>
      <c r="K13" s="34"/>
    </row>
    <row r="14" spans="1:11" x14ac:dyDescent="0.3">
      <c r="A14" s="50"/>
      <c r="B14" s="30" t="s">
        <v>18</v>
      </c>
      <c r="C14" s="31">
        <v>68.550592525068367</v>
      </c>
      <c r="D14" s="31">
        <f>15*0.5</f>
        <v>7.5</v>
      </c>
      <c r="E14" s="31"/>
      <c r="F14" s="31"/>
      <c r="G14" s="31"/>
      <c r="H14" s="31"/>
      <c r="I14" s="32">
        <f t="shared" si="0"/>
        <v>76.050592525068367</v>
      </c>
      <c r="J14" s="33">
        <v>77</v>
      </c>
      <c r="K14" s="34"/>
    </row>
    <row r="15" spans="1:11" x14ac:dyDescent="0.3">
      <c r="A15" s="50"/>
      <c r="B15" s="30" t="s">
        <v>19</v>
      </c>
      <c r="C15" s="31">
        <v>8.0218778486782139</v>
      </c>
      <c r="D15" s="31">
        <f>6*0.5</f>
        <v>3</v>
      </c>
      <c r="E15" s="31"/>
      <c r="F15" s="31"/>
      <c r="G15" s="31"/>
      <c r="H15" s="31"/>
      <c r="I15" s="32">
        <f t="shared" si="0"/>
        <v>11.021877848678214</v>
      </c>
      <c r="J15" s="33">
        <v>11</v>
      </c>
      <c r="K15" s="34"/>
    </row>
    <row r="16" spans="1:11" x14ac:dyDescent="0.3">
      <c r="A16" s="50"/>
      <c r="B16" s="30" t="s">
        <v>20</v>
      </c>
      <c r="C16" s="31">
        <v>13.855970829535098</v>
      </c>
      <c r="D16" s="31"/>
      <c r="E16" s="31"/>
      <c r="F16" s="31"/>
      <c r="G16" s="31"/>
      <c r="H16" s="31"/>
      <c r="I16" s="32">
        <f t="shared" si="0"/>
        <v>13.855970829535098</v>
      </c>
      <c r="J16" s="33">
        <v>14</v>
      </c>
      <c r="K16" s="34"/>
    </row>
    <row r="17" spans="1:11" x14ac:dyDescent="0.3">
      <c r="A17" s="50"/>
      <c r="B17" s="30" t="s">
        <v>21</v>
      </c>
      <c r="C17" s="31">
        <v>29.899726526891524</v>
      </c>
      <c r="D17" s="31">
        <f>5*0.5</f>
        <v>2.5</v>
      </c>
      <c r="E17" s="31"/>
      <c r="F17" s="31"/>
      <c r="G17" s="31"/>
      <c r="H17" s="31"/>
      <c r="I17" s="32">
        <f t="shared" si="0"/>
        <v>32.399726526891527</v>
      </c>
      <c r="J17" s="33">
        <v>33</v>
      </c>
      <c r="K17" s="34"/>
    </row>
    <row r="18" spans="1:11" x14ac:dyDescent="0.3">
      <c r="A18" s="50"/>
      <c r="B18" s="30" t="s">
        <v>22</v>
      </c>
      <c r="C18" s="31">
        <v>5.104831358249772</v>
      </c>
      <c r="D18" s="31">
        <f>1*0.5</f>
        <v>0.5</v>
      </c>
      <c r="E18" s="31"/>
      <c r="F18" s="31"/>
      <c r="G18" s="31"/>
      <c r="H18" s="31"/>
      <c r="I18" s="32">
        <f t="shared" si="0"/>
        <v>5.604831358249772</v>
      </c>
      <c r="J18" s="33">
        <v>6</v>
      </c>
      <c r="K18" s="34"/>
    </row>
    <row r="19" spans="1:11" x14ac:dyDescent="0.3">
      <c r="A19" s="50"/>
      <c r="B19" s="30" t="s">
        <v>23</v>
      </c>
      <c r="C19" s="31">
        <v>50.319051959890615</v>
      </c>
      <c r="D19" s="31">
        <f>1*0.5</f>
        <v>0.5</v>
      </c>
      <c r="E19" s="31"/>
      <c r="F19" s="31"/>
      <c r="G19" s="31"/>
      <c r="H19" s="31"/>
      <c r="I19" s="32">
        <f t="shared" si="0"/>
        <v>50.819051959890615</v>
      </c>
      <c r="J19" s="33">
        <v>51</v>
      </c>
      <c r="K19" s="34"/>
    </row>
    <row r="20" spans="1:11" x14ac:dyDescent="0.3">
      <c r="A20" s="49" t="s">
        <v>24</v>
      </c>
      <c r="B20" s="30" t="s">
        <v>25</v>
      </c>
      <c r="C20" s="31">
        <v>7.292616226071102</v>
      </c>
      <c r="D20" s="31">
        <f>1*0.5</f>
        <v>0.5</v>
      </c>
      <c r="E20" s="31"/>
      <c r="F20" s="31"/>
      <c r="G20" s="31"/>
      <c r="H20" s="31"/>
      <c r="I20" s="32">
        <f t="shared" si="0"/>
        <v>7.792616226071102</v>
      </c>
      <c r="J20" s="33">
        <v>8</v>
      </c>
      <c r="K20" s="34"/>
    </row>
    <row r="21" spans="1:11" x14ac:dyDescent="0.3">
      <c r="A21" s="50"/>
      <c r="B21" s="30" t="s">
        <v>26</v>
      </c>
      <c r="C21" s="31">
        <v>9.4804010938924339</v>
      </c>
      <c r="D21" s="31"/>
      <c r="E21" s="31"/>
      <c r="F21" s="31"/>
      <c r="G21" s="31"/>
      <c r="H21" s="31"/>
      <c r="I21" s="32">
        <f t="shared" si="0"/>
        <v>9.4804010938924339</v>
      </c>
      <c r="J21" s="33">
        <v>10</v>
      </c>
      <c r="K21" s="34"/>
    </row>
    <row r="22" spans="1:11" x14ac:dyDescent="0.3">
      <c r="A22" s="50"/>
      <c r="B22" s="30" t="s">
        <v>27</v>
      </c>
      <c r="C22" s="31">
        <v>16.773017319963536</v>
      </c>
      <c r="D22" s="31">
        <f>6*0.5</f>
        <v>3</v>
      </c>
      <c r="E22" s="31"/>
      <c r="F22" s="31"/>
      <c r="G22" s="31"/>
      <c r="H22" s="31"/>
      <c r="I22" s="32">
        <f t="shared" si="0"/>
        <v>19.773017319963536</v>
      </c>
      <c r="J22" s="33">
        <v>20</v>
      </c>
      <c r="K22" s="34"/>
    </row>
    <row r="23" spans="1:11" x14ac:dyDescent="0.3">
      <c r="A23" s="51"/>
      <c r="B23" s="30" t="s">
        <v>28</v>
      </c>
      <c r="C23" s="31">
        <v>8.7511394712853239</v>
      </c>
      <c r="D23" s="31">
        <f>5*0.5</f>
        <v>2.5</v>
      </c>
      <c r="E23" s="31"/>
      <c r="F23" s="31"/>
      <c r="G23" s="31"/>
      <c r="H23" s="31"/>
      <c r="I23" s="32">
        <f t="shared" si="0"/>
        <v>11.251139471285324</v>
      </c>
      <c r="J23" s="33">
        <v>13</v>
      </c>
      <c r="K23" s="34"/>
    </row>
    <row r="24" spans="1:11" x14ac:dyDescent="0.3">
      <c r="A24" s="48" t="s">
        <v>29</v>
      </c>
      <c r="B24" s="30" t="s">
        <v>30</v>
      </c>
      <c r="C24" s="31">
        <v>5.834092980856882</v>
      </c>
      <c r="D24" s="31"/>
      <c r="E24" s="31"/>
      <c r="F24" s="31"/>
      <c r="G24" s="31"/>
      <c r="H24" s="31"/>
      <c r="I24" s="32">
        <f t="shared" si="0"/>
        <v>5.834092980856882</v>
      </c>
      <c r="J24" s="33">
        <v>6</v>
      </c>
      <c r="K24" s="34"/>
    </row>
    <row r="25" spans="1:11" x14ac:dyDescent="0.3">
      <c r="A25" s="48"/>
      <c r="B25" s="30" t="s">
        <v>31</v>
      </c>
      <c r="C25" s="31">
        <v>10.209662716499544</v>
      </c>
      <c r="D25" s="31">
        <f>4*0.5</f>
        <v>2</v>
      </c>
      <c r="E25" s="31"/>
      <c r="F25" s="31"/>
      <c r="G25" s="31"/>
      <c r="H25" s="31"/>
      <c r="I25" s="32">
        <f t="shared" si="0"/>
        <v>12.209662716499544</v>
      </c>
      <c r="J25" s="33">
        <v>13</v>
      </c>
      <c r="K25" s="34"/>
    </row>
    <row r="26" spans="1:11" x14ac:dyDescent="0.3">
      <c r="A26" s="48"/>
      <c r="B26" s="30" t="s">
        <v>32</v>
      </c>
      <c r="C26" s="31">
        <v>11.668185961713764</v>
      </c>
      <c r="D26" s="31">
        <f>8*0.5</f>
        <v>4</v>
      </c>
      <c r="E26" s="31"/>
      <c r="F26" s="31"/>
      <c r="G26" s="31"/>
      <c r="H26" s="31"/>
      <c r="I26" s="32">
        <f t="shared" si="0"/>
        <v>15.668185961713764</v>
      </c>
      <c r="J26" s="33">
        <v>16</v>
      </c>
      <c r="K26" s="34"/>
    </row>
    <row r="27" spans="1:11" x14ac:dyDescent="0.3">
      <c r="A27" s="48"/>
      <c r="B27" s="30" t="s">
        <v>70</v>
      </c>
      <c r="C27" s="31">
        <v>2.917046490428441</v>
      </c>
      <c r="D27" s="31"/>
      <c r="E27" s="31"/>
      <c r="F27" s="31"/>
      <c r="G27" s="31"/>
      <c r="H27" s="31"/>
      <c r="I27" s="32">
        <f t="shared" si="0"/>
        <v>2.917046490428441</v>
      </c>
      <c r="J27" s="33">
        <v>3</v>
      </c>
      <c r="K27" s="34"/>
    </row>
    <row r="28" spans="1:11" x14ac:dyDescent="0.3">
      <c r="A28" s="48"/>
      <c r="B28" s="30" t="s">
        <v>33</v>
      </c>
      <c r="C28" s="31">
        <v>9.4804010938924339</v>
      </c>
      <c r="D28" s="31">
        <f>2*0.5</f>
        <v>1</v>
      </c>
      <c r="E28" s="31"/>
      <c r="F28" s="31"/>
      <c r="G28" s="31"/>
      <c r="H28" s="31"/>
      <c r="I28" s="32">
        <f t="shared" si="0"/>
        <v>10.480401093892434</v>
      </c>
      <c r="J28" s="33">
        <v>11</v>
      </c>
      <c r="K28" s="34"/>
    </row>
    <row r="29" spans="1:11" x14ac:dyDescent="0.3">
      <c r="A29" s="48"/>
      <c r="B29" s="30" t="s">
        <v>34</v>
      </c>
      <c r="C29" s="31">
        <v>4.3755697356426619</v>
      </c>
      <c r="D29" s="31">
        <f>1*0.5</f>
        <v>0.5</v>
      </c>
      <c r="E29" s="31"/>
      <c r="F29" s="31"/>
      <c r="G29" s="31"/>
      <c r="H29" s="31"/>
      <c r="I29" s="32">
        <f t="shared" si="0"/>
        <v>4.8755697356426619</v>
      </c>
      <c r="J29" s="33">
        <v>5</v>
      </c>
      <c r="K29" s="34"/>
    </row>
    <row r="30" spans="1:11" ht="16" customHeight="1" x14ac:dyDescent="0.3">
      <c r="A30" s="30" t="s">
        <v>35</v>
      </c>
      <c r="B30" s="30" t="s">
        <v>36</v>
      </c>
      <c r="C30" s="31">
        <v>30.628988149498632</v>
      </c>
      <c r="D30" s="31">
        <f>2*0.5</f>
        <v>1</v>
      </c>
      <c r="E30" s="31"/>
      <c r="F30" s="31"/>
      <c r="G30" s="31"/>
      <c r="H30" s="31"/>
      <c r="I30" s="32">
        <f t="shared" si="0"/>
        <v>31.628988149498632</v>
      </c>
      <c r="J30" s="33">
        <v>32</v>
      </c>
      <c r="K30" s="34"/>
    </row>
    <row r="31" spans="1:11" ht="16.5" customHeight="1" x14ac:dyDescent="0.3">
      <c r="A31" s="35" t="s">
        <v>4</v>
      </c>
      <c r="B31" s="36"/>
      <c r="C31" s="31"/>
      <c r="D31" s="37">
        <f>SUM(D4:D30)</f>
        <v>100</v>
      </c>
      <c r="E31" s="37">
        <f t="shared" ref="E31" si="1">SUM(E4:E30)</f>
        <v>0</v>
      </c>
      <c r="F31" s="37">
        <v>0</v>
      </c>
      <c r="G31" s="37">
        <v>19</v>
      </c>
      <c r="H31" s="37">
        <v>15</v>
      </c>
      <c r="I31" s="32"/>
      <c r="J31" s="33">
        <f>SUM(J4:J30)</f>
        <v>911</v>
      </c>
      <c r="K31" s="34"/>
    </row>
    <row r="32" spans="1:11" ht="174" customHeight="1" x14ac:dyDescent="0.3">
      <c r="A32" s="45" t="s">
        <v>91</v>
      </c>
      <c r="B32" s="45"/>
      <c r="C32" s="45"/>
      <c r="D32" s="45"/>
      <c r="E32" s="45"/>
      <c r="F32" s="45"/>
      <c r="G32" s="45"/>
      <c r="H32" s="45"/>
      <c r="I32" s="45"/>
      <c r="J32" s="45"/>
      <c r="K32" s="34"/>
    </row>
  </sheetData>
  <mergeCells count="13">
    <mergeCell ref="A1:J1"/>
    <mergeCell ref="E2:H2"/>
    <mergeCell ref="A32:J32"/>
    <mergeCell ref="A2:A3"/>
    <mergeCell ref="A4:A5"/>
    <mergeCell ref="A6:A19"/>
    <mergeCell ref="A20:A23"/>
    <mergeCell ref="A24:A29"/>
    <mergeCell ref="B2:B3"/>
    <mergeCell ref="D2:D3"/>
    <mergeCell ref="I2:I3"/>
    <mergeCell ref="J2:J3"/>
    <mergeCell ref="C2:C3"/>
  </mergeCells>
  <phoneticPr fontId="13" type="noConversion"/>
  <pageMargins left="0.7" right="0.7" top="0.75" bottom="0.75" header="0.3" footer="0.3"/>
  <pageSetup paperSize="9" scale="68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G18" sqref="G18"/>
    </sheetView>
  </sheetViews>
  <sheetFormatPr defaultColWidth="8.83203125" defaultRowHeight="14" x14ac:dyDescent="0.3"/>
  <cols>
    <col min="1" max="1" width="8.6640625" style="1"/>
    <col min="2" max="2" width="13.33203125" style="1" customWidth="1"/>
    <col min="3" max="3" width="20.08203125" style="1" customWidth="1"/>
    <col min="4" max="4" width="13.5" style="1" customWidth="1"/>
    <col min="5" max="5" width="7.83203125" style="2" customWidth="1"/>
    <col min="6" max="6" width="9.5" style="3" customWidth="1"/>
    <col min="7" max="7" width="20" style="2" customWidth="1"/>
    <col min="8" max="8" width="16.08203125" style="2" customWidth="1"/>
    <col min="9" max="9" width="13.5" style="2" customWidth="1"/>
    <col min="10" max="10" width="8.6640625" style="4"/>
  </cols>
  <sheetData>
    <row r="1" spans="1:11" ht="34" customHeight="1" x14ac:dyDescent="0.3">
      <c r="A1" s="59" t="s">
        <v>72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22.5" customHeight="1" x14ac:dyDescent="0.3">
      <c r="A2" s="69" t="s">
        <v>37</v>
      </c>
      <c r="B2" s="69" t="s">
        <v>1</v>
      </c>
      <c r="C2" s="69" t="s">
        <v>38</v>
      </c>
      <c r="D2" s="5" t="s">
        <v>39</v>
      </c>
      <c r="E2" s="60" t="s">
        <v>69</v>
      </c>
      <c r="F2" s="60"/>
      <c r="G2" s="60"/>
      <c r="H2" s="61" t="s">
        <v>3</v>
      </c>
      <c r="I2" s="62"/>
      <c r="J2" s="78" t="s">
        <v>40</v>
      </c>
    </row>
    <row r="3" spans="1:11" ht="28" customHeight="1" x14ac:dyDescent="0.3">
      <c r="A3" s="70"/>
      <c r="B3" s="70"/>
      <c r="C3" s="70"/>
      <c r="D3" s="70" t="s">
        <v>41</v>
      </c>
      <c r="E3" s="63" t="s">
        <v>42</v>
      </c>
      <c r="F3" s="64"/>
      <c r="G3" s="75" t="s">
        <v>88</v>
      </c>
      <c r="H3" s="76" t="s">
        <v>43</v>
      </c>
      <c r="I3" s="76" t="s">
        <v>44</v>
      </c>
      <c r="J3" s="79"/>
    </row>
    <row r="4" spans="1:11" x14ac:dyDescent="0.3">
      <c r="A4" s="71"/>
      <c r="B4" s="71"/>
      <c r="C4" s="71"/>
      <c r="D4" s="71"/>
      <c r="E4" s="6" t="s">
        <v>45</v>
      </c>
      <c r="F4" s="7" t="s">
        <v>46</v>
      </c>
      <c r="G4" s="75"/>
      <c r="H4" s="77"/>
      <c r="I4" s="77"/>
      <c r="J4" s="80"/>
    </row>
    <row r="5" spans="1:11" s="22" customFormat="1" ht="33.5" customHeight="1" x14ac:dyDescent="0.3">
      <c r="A5" s="72" t="s">
        <v>47</v>
      </c>
      <c r="B5" s="73" t="s">
        <v>55</v>
      </c>
      <c r="C5" s="20" t="s">
        <v>89</v>
      </c>
      <c r="D5" s="8"/>
      <c r="E5" s="9">
        <f>2</f>
        <v>2</v>
      </c>
      <c r="F5" s="10" t="s">
        <v>58</v>
      </c>
      <c r="G5" s="9">
        <v>11</v>
      </c>
      <c r="H5" s="8"/>
      <c r="I5" s="8"/>
      <c r="J5" s="14">
        <f>D5+E5+G5+H5+I5</f>
        <v>13</v>
      </c>
      <c r="K5" s="21"/>
    </row>
    <row r="6" spans="1:11" s="22" customFormat="1" ht="33.5" customHeight="1" x14ac:dyDescent="0.3">
      <c r="A6" s="72"/>
      <c r="B6" s="72"/>
      <c r="C6" s="20" t="s">
        <v>90</v>
      </c>
      <c r="D6" s="9">
        <v>5</v>
      </c>
      <c r="E6" s="9">
        <f>3+2.5+3*2+1.5</f>
        <v>13</v>
      </c>
      <c r="F6" s="10" t="s">
        <v>74</v>
      </c>
      <c r="G6" s="9">
        <v>4</v>
      </c>
      <c r="H6" s="9"/>
      <c r="I6" s="8"/>
      <c r="J6" s="14">
        <f t="shared" ref="J6:J24" si="0">D6+E6+G6+H6+I6</f>
        <v>22</v>
      </c>
      <c r="K6" s="21"/>
    </row>
    <row r="7" spans="1:11" s="22" customFormat="1" ht="33.5" customHeight="1" x14ac:dyDescent="0.3">
      <c r="A7" s="65" t="s">
        <v>10</v>
      </c>
      <c r="B7" s="65" t="s">
        <v>12</v>
      </c>
      <c r="C7" s="10" t="s">
        <v>48</v>
      </c>
      <c r="D7" s="9"/>
      <c r="E7" s="9">
        <f>2.5</f>
        <v>2.5</v>
      </c>
      <c r="F7" s="10" t="s">
        <v>75</v>
      </c>
      <c r="G7" s="9">
        <v>6</v>
      </c>
      <c r="H7" s="9"/>
      <c r="I7" s="8"/>
      <c r="J7" s="14">
        <f t="shared" si="0"/>
        <v>8.5</v>
      </c>
      <c r="K7" s="21"/>
    </row>
    <row r="8" spans="1:11" s="22" customFormat="1" ht="33.5" customHeight="1" x14ac:dyDescent="0.3">
      <c r="A8" s="66"/>
      <c r="B8" s="66"/>
      <c r="C8" s="10" t="s">
        <v>49</v>
      </c>
      <c r="D8" s="9"/>
      <c r="E8" s="9"/>
      <c r="F8" s="10"/>
      <c r="G8" s="9">
        <v>1</v>
      </c>
      <c r="H8" s="9"/>
      <c r="I8" s="8"/>
      <c r="J8" s="14">
        <f t="shared" si="0"/>
        <v>1</v>
      </c>
      <c r="K8" s="21"/>
    </row>
    <row r="9" spans="1:11" s="22" customFormat="1" ht="33.5" customHeight="1" x14ac:dyDescent="0.3">
      <c r="A9" s="66"/>
      <c r="B9" s="66"/>
      <c r="C9" s="10" t="s">
        <v>50</v>
      </c>
      <c r="D9" s="9"/>
      <c r="E9" s="9"/>
      <c r="F9" s="10"/>
      <c r="G9" s="9">
        <v>5</v>
      </c>
      <c r="H9" s="9"/>
      <c r="I9" s="8"/>
      <c r="J9" s="14">
        <f t="shared" si="0"/>
        <v>5</v>
      </c>
      <c r="K9" s="21"/>
    </row>
    <row r="10" spans="1:11" s="22" customFormat="1" ht="33.5" customHeight="1" x14ac:dyDescent="0.3">
      <c r="A10" s="66"/>
      <c r="B10" s="66"/>
      <c r="C10" s="10" t="s">
        <v>62</v>
      </c>
      <c r="D10" s="9"/>
      <c r="E10" s="9"/>
      <c r="F10" s="10"/>
      <c r="G10" s="9">
        <v>1</v>
      </c>
      <c r="H10" s="9"/>
      <c r="I10" s="8"/>
      <c r="J10" s="14">
        <f t="shared" si="0"/>
        <v>1</v>
      </c>
      <c r="K10" s="21"/>
    </row>
    <row r="11" spans="1:11" s="22" customFormat="1" ht="33.5" customHeight="1" x14ac:dyDescent="0.3">
      <c r="A11" s="66"/>
      <c r="B11" s="66"/>
      <c r="C11" s="23" t="s">
        <v>81</v>
      </c>
      <c r="D11" s="9"/>
      <c r="E11" s="9"/>
      <c r="F11" s="10"/>
      <c r="G11" s="9">
        <v>1</v>
      </c>
      <c r="H11" s="9"/>
      <c r="I11" s="8"/>
      <c r="J11" s="14">
        <f t="shared" si="0"/>
        <v>1</v>
      </c>
      <c r="K11" s="21"/>
    </row>
    <row r="12" spans="1:11" s="22" customFormat="1" ht="33.5" customHeight="1" x14ac:dyDescent="0.3">
      <c r="A12" s="66"/>
      <c r="B12" s="66"/>
      <c r="C12" s="13" t="s">
        <v>83</v>
      </c>
      <c r="D12" s="9"/>
      <c r="E12" s="9"/>
      <c r="F12" s="10"/>
      <c r="G12" s="9">
        <v>1</v>
      </c>
      <c r="H12" s="9"/>
      <c r="I12" s="8"/>
      <c r="J12" s="14">
        <f t="shared" si="0"/>
        <v>1</v>
      </c>
      <c r="K12" s="21"/>
    </row>
    <row r="13" spans="1:11" s="22" customFormat="1" ht="33.5" customHeight="1" x14ac:dyDescent="0.3">
      <c r="A13" s="66"/>
      <c r="B13" s="65" t="s">
        <v>11</v>
      </c>
      <c r="C13" s="10" t="s">
        <v>52</v>
      </c>
      <c r="D13" s="9">
        <v>5</v>
      </c>
      <c r="E13" s="9">
        <f>3*2</f>
        <v>6</v>
      </c>
      <c r="F13" s="10" t="s">
        <v>79</v>
      </c>
      <c r="G13" s="9">
        <v>11</v>
      </c>
      <c r="H13" s="9"/>
      <c r="I13" s="8"/>
      <c r="J13" s="14">
        <f t="shared" si="0"/>
        <v>22</v>
      </c>
      <c r="K13" s="21"/>
    </row>
    <row r="14" spans="1:11" s="22" customFormat="1" ht="33.5" customHeight="1" x14ac:dyDescent="0.3">
      <c r="A14" s="66"/>
      <c r="B14" s="66"/>
      <c r="C14" s="10" t="s">
        <v>51</v>
      </c>
      <c r="D14" s="9">
        <v>5</v>
      </c>
      <c r="E14" s="9">
        <f>2*2.5+2</f>
        <v>7</v>
      </c>
      <c r="F14" s="10" t="s">
        <v>77</v>
      </c>
      <c r="G14" s="9">
        <v>7</v>
      </c>
      <c r="H14" s="9"/>
      <c r="I14" s="8"/>
      <c r="J14" s="14">
        <f t="shared" si="0"/>
        <v>19</v>
      </c>
      <c r="K14" s="21"/>
    </row>
    <row r="15" spans="1:11" s="22" customFormat="1" ht="33.5" customHeight="1" x14ac:dyDescent="0.3">
      <c r="A15" s="66"/>
      <c r="B15" s="66"/>
      <c r="C15" s="24" t="s">
        <v>82</v>
      </c>
      <c r="D15" s="9"/>
      <c r="E15" s="9"/>
      <c r="F15" s="9"/>
      <c r="G15" s="9">
        <v>1</v>
      </c>
      <c r="H15" s="9"/>
      <c r="I15" s="8"/>
      <c r="J15" s="14">
        <f t="shared" si="0"/>
        <v>1</v>
      </c>
      <c r="K15" s="21"/>
    </row>
    <row r="16" spans="1:11" s="22" customFormat="1" ht="33.5" customHeight="1" x14ac:dyDescent="0.3">
      <c r="A16" s="66"/>
      <c r="B16" s="74"/>
      <c r="C16" s="24" t="s">
        <v>87</v>
      </c>
      <c r="D16" s="9"/>
      <c r="E16" s="9"/>
      <c r="F16" s="9"/>
      <c r="G16" s="9">
        <v>1</v>
      </c>
      <c r="H16" s="9"/>
      <c r="I16" s="8"/>
      <c r="J16" s="14">
        <f t="shared" si="0"/>
        <v>1</v>
      </c>
      <c r="K16" s="21"/>
    </row>
    <row r="17" spans="1:11" s="22" customFormat="1" ht="33.5" customHeight="1" x14ac:dyDescent="0.3">
      <c r="A17" s="66"/>
      <c r="B17" s="25" t="s">
        <v>60</v>
      </c>
      <c r="C17" s="10" t="s">
        <v>61</v>
      </c>
      <c r="D17" s="9"/>
      <c r="E17" s="9"/>
      <c r="F17" s="10"/>
      <c r="G17" s="9">
        <v>1</v>
      </c>
      <c r="H17" s="9"/>
      <c r="I17" s="8"/>
      <c r="J17" s="14">
        <f t="shared" si="0"/>
        <v>1</v>
      </c>
      <c r="K17" s="21"/>
    </row>
    <row r="18" spans="1:11" s="22" customFormat="1" ht="33.5" customHeight="1" x14ac:dyDescent="0.3">
      <c r="A18" s="66"/>
      <c r="B18" s="19" t="s">
        <v>15</v>
      </c>
      <c r="C18" s="10" t="s">
        <v>53</v>
      </c>
      <c r="D18" s="9">
        <v>5</v>
      </c>
      <c r="E18" s="9">
        <f>4*2.5+3*2+1.5</f>
        <v>17.5</v>
      </c>
      <c r="F18" s="10" t="s">
        <v>78</v>
      </c>
      <c r="G18" s="9">
        <v>17</v>
      </c>
      <c r="H18" s="9"/>
      <c r="I18" s="8"/>
      <c r="J18" s="14">
        <f t="shared" si="0"/>
        <v>39.5</v>
      </c>
      <c r="K18" s="21"/>
    </row>
    <row r="19" spans="1:11" s="22" customFormat="1" ht="33.5" customHeight="1" x14ac:dyDescent="0.3">
      <c r="A19" s="66"/>
      <c r="B19" s="19" t="s">
        <v>13</v>
      </c>
      <c r="C19" s="23" t="s">
        <v>85</v>
      </c>
      <c r="D19" s="8"/>
      <c r="E19" s="9"/>
      <c r="F19" s="10"/>
      <c r="G19" s="9">
        <v>2</v>
      </c>
      <c r="H19" s="9"/>
      <c r="I19" s="8"/>
      <c r="J19" s="14">
        <f t="shared" si="0"/>
        <v>2</v>
      </c>
      <c r="K19" s="21"/>
    </row>
    <row r="20" spans="1:11" s="22" customFormat="1" ht="33.5" customHeight="1" x14ac:dyDescent="0.3">
      <c r="A20" s="66"/>
      <c r="B20" s="72" t="s">
        <v>18</v>
      </c>
      <c r="C20" s="10" t="s">
        <v>54</v>
      </c>
      <c r="D20" s="9"/>
      <c r="E20" s="9">
        <f>2</f>
        <v>2</v>
      </c>
      <c r="F20" s="10" t="s">
        <v>58</v>
      </c>
      <c r="G20" s="9">
        <v>6</v>
      </c>
      <c r="H20" s="9"/>
      <c r="I20" s="8"/>
      <c r="J20" s="14">
        <f t="shared" si="0"/>
        <v>8</v>
      </c>
      <c r="K20" s="21"/>
    </row>
    <row r="21" spans="1:11" s="22" customFormat="1" ht="33.5" customHeight="1" x14ac:dyDescent="0.3">
      <c r="A21" s="66"/>
      <c r="B21" s="72"/>
      <c r="C21" s="10" t="s">
        <v>65</v>
      </c>
      <c r="D21" s="26">
        <v>5</v>
      </c>
      <c r="E21" s="9">
        <f>2*2</f>
        <v>4</v>
      </c>
      <c r="F21" s="10" t="s">
        <v>59</v>
      </c>
      <c r="G21" s="9">
        <v>8</v>
      </c>
      <c r="H21" s="9">
        <v>10</v>
      </c>
      <c r="I21" s="8"/>
      <c r="J21" s="14">
        <f t="shared" si="0"/>
        <v>27</v>
      </c>
      <c r="K21" s="21"/>
    </row>
    <row r="22" spans="1:11" s="22" customFormat="1" ht="33.5" customHeight="1" x14ac:dyDescent="0.3">
      <c r="A22" s="66"/>
      <c r="B22" s="72"/>
      <c r="C22" s="10" t="s">
        <v>76</v>
      </c>
      <c r="D22" s="26"/>
      <c r="E22" s="9">
        <f>2</f>
        <v>2</v>
      </c>
      <c r="F22" s="10" t="s">
        <v>58</v>
      </c>
      <c r="G22" s="9">
        <v>6</v>
      </c>
      <c r="H22" s="9"/>
      <c r="I22" s="8"/>
      <c r="J22" s="14">
        <f t="shared" si="0"/>
        <v>8</v>
      </c>
      <c r="K22" s="21"/>
    </row>
    <row r="23" spans="1:11" s="22" customFormat="1" ht="33.5" customHeight="1" x14ac:dyDescent="0.3">
      <c r="A23" s="66"/>
      <c r="B23" s="27" t="s">
        <v>84</v>
      </c>
      <c r="C23" s="10" t="s">
        <v>86</v>
      </c>
      <c r="D23" s="17"/>
      <c r="E23" s="16"/>
      <c r="F23" s="17"/>
      <c r="G23" s="16">
        <v>1</v>
      </c>
      <c r="H23" s="8"/>
      <c r="I23" s="8"/>
      <c r="J23" s="14">
        <f t="shared" si="0"/>
        <v>1</v>
      </c>
      <c r="K23" s="21"/>
    </row>
    <row r="24" spans="1:11" s="22" customFormat="1" ht="33.5" customHeight="1" x14ac:dyDescent="0.3">
      <c r="A24" s="28" t="s">
        <v>63</v>
      </c>
      <c r="B24" s="10" t="s">
        <v>64</v>
      </c>
      <c r="C24" s="10" t="s">
        <v>80</v>
      </c>
      <c r="D24" s="8"/>
      <c r="E24" s="8"/>
      <c r="F24" s="15"/>
      <c r="G24" s="9">
        <v>1</v>
      </c>
      <c r="H24" s="8"/>
      <c r="I24" s="8"/>
      <c r="J24" s="14">
        <f t="shared" si="0"/>
        <v>1</v>
      </c>
      <c r="K24" s="21"/>
    </row>
    <row r="25" spans="1:11" s="22" customFormat="1" ht="33.5" customHeight="1" x14ac:dyDescent="0.3">
      <c r="A25" s="12" t="s">
        <v>4</v>
      </c>
      <c r="B25" s="17"/>
      <c r="C25" s="17"/>
      <c r="D25" s="11">
        <v>20</v>
      </c>
      <c r="E25" s="18">
        <f>SUM(E5:E24)</f>
        <v>56</v>
      </c>
      <c r="F25" s="19"/>
      <c r="G25" s="18">
        <f>SUM(G5:G24)</f>
        <v>92</v>
      </c>
      <c r="H25" s="18">
        <f>SUM(H5:H22)</f>
        <v>10</v>
      </c>
      <c r="I25" s="18"/>
      <c r="J25" s="14">
        <f>SUM(J5:J24)</f>
        <v>183</v>
      </c>
    </row>
    <row r="26" spans="1:11" ht="130.5" customHeight="1" x14ac:dyDescent="0.3">
      <c r="A26" s="67" t="s">
        <v>73</v>
      </c>
      <c r="B26" s="68"/>
      <c r="C26" s="68"/>
      <c r="D26" s="68"/>
      <c r="E26" s="68"/>
      <c r="F26" s="68"/>
      <c r="G26" s="68"/>
      <c r="H26" s="68"/>
      <c r="I26" s="68"/>
      <c r="J26" s="68"/>
    </row>
  </sheetData>
  <mergeCells count="19">
    <mergeCell ref="A26:J26"/>
    <mergeCell ref="A2:A4"/>
    <mergeCell ref="A5:A6"/>
    <mergeCell ref="B2:B4"/>
    <mergeCell ref="B5:B6"/>
    <mergeCell ref="B7:B12"/>
    <mergeCell ref="B13:B16"/>
    <mergeCell ref="B20:B22"/>
    <mergeCell ref="C2:C4"/>
    <mergeCell ref="D3:D4"/>
    <mergeCell ref="G3:G4"/>
    <mergeCell ref="H3:H4"/>
    <mergeCell ref="I3:I4"/>
    <mergeCell ref="J2:J4"/>
    <mergeCell ref="A1:J1"/>
    <mergeCell ref="E2:G2"/>
    <mergeCell ref="H2:I2"/>
    <mergeCell ref="E3:F3"/>
    <mergeCell ref="A7:A23"/>
  </mergeCells>
  <phoneticPr fontId="13" type="noConversion"/>
  <conditionalFormatting sqref="C12">
    <cfRule type="duplicateValues" dxfId="1" priority="1"/>
  </conditionalFormatting>
  <conditionalFormatting sqref="C15:C16">
    <cfRule type="duplicateValues" dxfId="0" priority="2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基本名额+奖励名额③+调剂名额（③-⑥）</vt:lpstr>
      <vt:lpstr>奖励名额①和②+调剂名额（①和②）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刘曦庆</dc:creator>
  <cp:lastModifiedBy>惠玲 梁</cp:lastModifiedBy>
  <dcterms:created xsi:type="dcterms:W3CDTF">2015-06-05T18:19:00Z</dcterms:created>
  <dcterms:modified xsi:type="dcterms:W3CDTF">2025-02-18T01:21:26Z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8D69E28DA04A43CAA4ABE8100EF4F57C_12</vt:lpwstr>
  </property>
  <property fmtid="{D5CDD505-2E9C-101B-9397-08002B2CF9AE}" pid="3" name="KSOProductBuildVer">
    <vt:lpwstr>2052-11.1.0.14036</vt:lpwstr>
  </property>
</Properties>
</file>